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9555" windowWidth="15480" windowHeight="9615"/>
  </bookViews>
  <sheets>
    <sheet name="070201 тип." sheetId="3" r:id="rId1"/>
  </sheets>
  <calcPr calcId="145621"/>
</workbook>
</file>

<file path=xl/calcChain.xml><?xml version="1.0" encoding="utf-8"?>
<calcChain xmlns="http://schemas.openxmlformats.org/spreadsheetml/2006/main">
  <c r="K37" i="3" l="1"/>
  <c r="K38" i="3"/>
  <c r="L38" i="3" s="1"/>
  <c r="I23" i="3"/>
  <c r="I22" i="3"/>
  <c r="I21" i="3"/>
  <c r="I20" i="3"/>
  <c r="I44" i="3"/>
  <c r="G21" i="3"/>
  <c r="D41" i="3"/>
  <c r="E26" i="3"/>
  <c r="E27" i="3"/>
  <c r="K39" i="3"/>
  <c r="I37" i="3"/>
  <c r="L37" i="3" s="1"/>
  <c r="I33" i="3"/>
  <c r="I32" i="3"/>
  <c r="E15" i="3"/>
  <c r="E16" i="3"/>
  <c r="G16" i="3" s="1"/>
  <c r="E14" i="3"/>
  <c r="D24" i="3"/>
  <c r="K29" i="3"/>
  <c r="K32" i="3"/>
  <c r="K34" i="3"/>
  <c r="K35" i="3"/>
  <c r="K36" i="3"/>
  <c r="G22" i="3"/>
  <c r="G23" i="3"/>
  <c r="G20" i="3"/>
  <c r="L21" i="3" l="1"/>
  <c r="L22" i="3"/>
  <c r="L23" i="3"/>
  <c r="L20" i="3"/>
  <c r="L36" i="3"/>
  <c r="I36" i="3"/>
  <c r="L32" i="3"/>
  <c r="G14" i="3" l="1"/>
  <c r="G15" i="3"/>
  <c r="G17" i="3"/>
  <c r="I17" i="3" s="1"/>
  <c r="G18" i="3"/>
  <c r="I18" i="3" s="1"/>
  <c r="G19" i="3"/>
  <c r="I19" i="3" s="1"/>
  <c r="G13" i="3"/>
  <c r="K13" i="3" s="1"/>
  <c r="I16" i="3"/>
  <c r="K16" i="3"/>
  <c r="G27" i="3"/>
  <c r="L28" i="3"/>
  <c r="I29" i="3"/>
  <c r="L29" i="3" s="1"/>
  <c r="I30" i="3"/>
  <c r="L30" i="3" s="1"/>
  <c r="I31" i="3"/>
  <c r="L31" i="3" s="1"/>
  <c r="L33" i="3"/>
  <c r="L34" i="3"/>
  <c r="L35" i="3"/>
  <c r="L39" i="3"/>
  <c r="L40" i="3"/>
  <c r="K43" i="3"/>
  <c r="L43" i="3" s="1"/>
  <c r="L44" i="3"/>
  <c r="K45" i="3"/>
  <c r="L45" i="3" s="1"/>
  <c r="K46" i="3"/>
  <c r="L46" i="3" s="1"/>
  <c r="K47" i="3"/>
  <c r="L47" i="3" s="1"/>
  <c r="K48" i="3"/>
  <c r="L48" i="3" s="1"/>
  <c r="L49" i="3"/>
  <c r="D50" i="3"/>
  <c r="D51" i="3" s="1"/>
  <c r="G50" i="3"/>
  <c r="I41" i="3" l="1"/>
  <c r="I50" i="3"/>
  <c r="K18" i="3"/>
  <c r="L18" i="3" s="1"/>
  <c r="I14" i="3"/>
  <c r="K14" i="3"/>
  <c r="K15" i="3"/>
  <c r="I15" i="3"/>
  <c r="L16" i="3"/>
  <c r="G26" i="3"/>
  <c r="K26" i="3" s="1"/>
  <c r="L26" i="3" s="1"/>
  <c r="K27" i="3"/>
  <c r="L27" i="3" s="1"/>
  <c r="K50" i="3"/>
  <c r="I13" i="3"/>
  <c r="K19" i="3"/>
  <c r="L19" i="3" s="1"/>
  <c r="K17" i="3"/>
  <c r="L17" i="3" s="1"/>
  <c r="G24" i="3"/>
  <c r="G51" i="3" s="1"/>
  <c r="L50" i="3"/>
  <c r="L15" i="3" l="1"/>
  <c r="I24" i="3"/>
  <c r="I51" i="3" s="1"/>
  <c r="L14" i="3"/>
  <c r="L41" i="3"/>
  <c r="K24" i="3"/>
  <c r="L13" i="3"/>
  <c r="K41" i="3"/>
  <c r="L24" i="3" l="1"/>
  <c r="L51" i="3" s="1"/>
  <c r="K51" i="3"/>
</calcChain>
</file>

<file path=xl/sharedStrings.xml><?xml version="1.0" encoding="utf-8"?>
<sst xmlns="http://schemas.openxmlformats.org/spreadsheetml/2006/main" count="68" uniqueCount="54">
  <si>
    <t>№ п/п</t>
  </si>
  <si>
    <t>Назва струтурного підрозділу та посад</t>
  </si>
  <si>
    <t>грн</t>
  </si>
  <si>
    <t>%</t>
  </si>
  <si>
    <t>Адміністративно - управлінський персонал</t>
  </si>
  <si>
    <t>Директор</t>
  </si>
  <si>
    <t>Заступник директора з ВР</t>
  </si>
  <si>
    <t>Практичний психолог</t>
  </si>
  <si>
    <t>ВСЬОГО</t>
  </si>
  <si>
    <t>Учбово-допоміжний персонал</t>
  </si>
  <si>
    <t>Головний бухгалтер</t>
  </si>
  <si>
    <t>Лаборант фізики</t>
  </si>
  <si>
    <t>Обслуговуючий персонал</t>
  </si>
  <si>
    <t>Сторож</t>
  </si>
  <si>
    <t>Гардеробник</t>
  </si>
  <si>
    <t>ВСЬОГО по установі</t>
  </si>
  <si>
    <t>Педагог-організатор</t>
  </si>
  <si>
    <t>Соціальний педагог</t>
  </si>
  <si>
    <t>Роз-ряд</t>
  </si>
  <si>
    <t>Кількість штатних посад</t>
  </si>
  <si>
    <t>Посадовий оклад</t>
  </si>
  <si>
    <t>Бібліотекар</t>
  </si>
  <si>
    <t>"ЗАТВЕРДЖУЮ"</t>
  </si>
  <si>
    <t>Секретар-друкарка</t>
  </si>
  <si>
    <t xml:space="preserve">За завідування бібліотекою </t>
  </si>
  <si>
    <t xml:space="preserve">Доплата лаборанту </t>
  </si>
  <si>
    <t xml:space="preserve">Доплата прибиральникам </t>
  </si>
  <si>
    <t xml:space="preserve">Доплата за роботу в ніч.час </t>
  </si>
  <si>
    <t>Фонд заробітної плати на місяць</t>
  </si>
  <si>
    <t>Підвищення (спец.+ГПД)</t>
  </si>
  <si>
    <t xml:space="preserve"> надбавка (пост.1298) з бюджету міста</t>
  </si>
  <si>
    <t>Прибиральник служб.приміщень</t>
  </si>
  <si>
    <t>Завідувач господарства</t>
  </si>
  <si>
    <t>Завідувач бібліотеки</t>
  </si>
  <si>
    <t>Двірник (садівник)</t>
  </si>
  <si>
    <t>Заст.директ. з господ.роботи</t>
  </si>
  <si>
    <t>Надбавка за вислугу років</t>
  </si>
  <si>
    <t xml:space="preserve">Обов'якові надбавки (пост.373, 1073, 1418) та доплати </t>
  </si>
  <si>
    <t>Доплата за вислугу років</t>
  </si>
  <si>
    <t>Провідний фахівець</t>
  </si>
  <si>
    <t>Заступник директора з НР</t>
  </si>
  <si>
    <t>Голова ПК</t>
  </si>
  <si>
    <t>Робітник з компн.обслуг. і рем, будівель</t>
  </si>
  <si>
    <t xml:space="preserve"> Розум В.М</t>
  </si>
  <si>
    <t>сестра  медична  в.категорія</t>
  </si>
  <si>
    <t xml:space="preserve">                                                              ШТАТНИЙ РОЗПИС</t>
  </si>
  <si>
    <t>Керівники гуртків</t>
  </si>
  <si>
    <t>по НВК №39</t>
  </si>
  <si>
    <t>Стадник Р.А.</t>
  </si>
  <si>
    <t>ДИРЕКТОР НВК № 39ДЕСНЯНСЬКОЇ РАЙОННОЇ В М.КИЄВІ ДЕРЖАВНОЇ АДМІНІСТРАЦІЇ</t>
  </si>
  <si>
    <t>______________________Кулик В.В.</t>
  </si>
  <si>
    <t>Фахівець 1 категорії</t>
  </si>
  <si>
    <t>на 1 вересня 2019 року</t>
  </si>
  <si>
    <r>
      <t>Штат в кількості</t>
    </r>
    <r>
      <rPr>
        <u/>
        <sz val="12"/>
        <rFont val="Times New Roman"/>
        <family val="1"/>
      </rPr>
      <t xml:space="preserve"> 69,5     </t>
    </r>
    <r>
      <rPr>
        <sz val="12"/>
        <rFont val="Times New Roman"/>
        <family val="1"/>
      </rPr>
      <t>штатних одиниць із місячним фондом заробітної плати по посадовим окладам:</t>
    </r>
    <r>
      <rPr>
        <u/>
        <sz val="12"/>
        <rFont val="Times New Roman"/>
        <family val="1"/>
      </rPr>
      <t xml:space="preserve">  351512грн 33коп.</t>
    </r>
    <r>
      <rPr>
        <sz val="12"/>
        <rFont val="Times New Roman"/>
        <family val="1"/>
      </rPr>
      <t>. (Триста п ятдесят одна тисяча п ятсот дванадцять дев ять грн. 33коп.)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</si>
</sst>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 x14ac:knownFonts="1">
    <font>
      <sz val="10"/>
      <name val="Arial"/>
    </font>
    <font>
      <sz val="10"/>
      <name val="Arial"/>
      <family val="2"/>
      <charset val="204"/>
    </font>
    <font>
      <b/>
      <sz val="14"/>
      <name val="Times New Roman"/>
      <family val="1"/>
    </font>
    <font>
      <sz val="14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3"/>
      <name val="Times New Roman"/>
      <family val="1"/>
    </font>
    <font>
      <sz val="13"/>
      <name val="Times New Roman"/>
      <family val="1"/>
    </font>
    <font>
      <sz val="11"/>
      <name val="Times New Roman"/>
      <family val="1"/>
    </font>
    <font>
      <sz val="15"/>
      <name val="Times New Roman"/>
      <family val="1"/>
    </font>
    <font>
      <b/>
      <sz val="15"/>
      <name val="Times New Roman"/>
      <family val="1"/>
    </font>
    <font>
      <b/>
      <sz val="11"/>
      <name val="Times New Roman"/>
      <family val="1"/>
    </font>
    <font>
      <sz val="12"/>
      <name val="Times New Roman"/>
      <family val="1"/>
    </font>
    <font>
      <b/>
      <sz val="15"/>
      <name val="Times New Roman"/>
      <family val="1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b/>
      <sz val="13"/>
      <color indexed="8"/>
      <name val="Times New Roman"/>
      <family val="1"/>
    </font>
    <font>
      <sz val="13"/>
      <color indexed="8"/>
      <name val="Times New Roman"/>
      <family val="1"/>
    </font>
    <font>
      <sz val="11"/>
      <color indexed="8"/>
      <name val="Times New Roman"/>
      <family val="1"/>
    </font>
    <font>
      <b/>
      <i/>
      <sz val="13"/>
      <color indexed="8"/>
      <name val="Times New Roman"/>
      <family val="1"/>
    </font>
    <font>
      <b/>
      <sz val="12"/>
      <color indexed="8"/>
      <name val="Times New Roman"/>
      <family val="1"/>
    </font>
    <font>
      <b/>
      <i/>
      <sz val="12"/>
      <color indexed="8"/>
      <name val="Times New Roman"/>
      <family val="1"/>
    </font>
    <font>
      <sz val="13"/>
      <color indexed="8"/>
      <name val="Times New Roman"/>
      <family val="1"/>
      <charset val="204"/>
    </font>
    <font>
      <b/>
      <sz val="14"/>
      <color indexed="8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  <charset val="204"/>
    </font>
    <font>
      <b/>
      <i/>
      <sz val="11"/>
      <color indexed="8"/>
      <name val="Times New Roman"/>
      <family val="1"/>
      <charset val="204"/>
    </font>
    <font>
      <b/>
      <i/>
      <sz val="11"/>
      <color indexed="8"/>
      <name val="Times New Roman"/>
      <family val="1"/>
    </font>
    <font>
      <i/>
      <sz val="11"/>
      <color indexed="8"/>
      <name val="Times New Roman"/>
      <family val="1"/>
    </font>
    <font>
      <i/>
      <sz val="13"/>
      <color indexed="8"/>
      <name val="Times New Roman"/>
      <family val="1"/>
    </font>
    <font>
      <b/>
      <i/>
      <sz val="10"/>
      <color indexed="8"/>
      <name val="Times New Roman"/>
      <family val="1"/>
    </font>
    <font>
      <b/>
      <i/>
      <sz val="9"/>
      <color indexed="8"/>
      <name val="Times New Roman"/>
      <family val="1"/>
      <charset val="204"/>
    </font>
    <font>
      <b/>
      <sz val="9"/>
      <color indexed="8"/>
      <name val="Times New Roman"/>
      <family val="1"/>
    </font>
    <font>
      <sz val="8"/>
      <color indexed="8"/>
      <name val="Times New Roman"/>
      <family val="1"/>
    </font>
    <font>
      <sz val="9"/>
      <name val="Times New Roman"/>
      <family val="1"/>
    </font>
    <font>
      <u/>
      <sz val="12"/>
      <name val="Times New Roman"/>
      <family val="1"/>
    </font>
    <font>
      <sz val="12"/>
      <color indexed="8"/>
      <name val="Times New Roman"/>
      <family val="1"/>
    </font>
    <font>
      <sz val="13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9">
    <xf numFmtId="0" fontId="0" fillId="0" borderId="0" xfId="0"/>
    <xf numFmtId="0" fontId="4" fillId="0" borderId="0" xfId="0" applyFont="1"/>
    <xf numFmtId="0" fontId="7" fillId="0" borderId="0" xfId="0" applyFont="1"/>
    <xf numFmtId="0" fontId="7" fillId="0" borderId="0" xfId="0" applyFont="1" applyBorder="1"/>
    <xf numFmtId="0" fontId="7" fillId="0" borderId="0" xfId="0" applyFont="1" applyAlignment="1">
      <alignment wrapText="1"/>
    </xf>
    <xf numFmtId="2" fontId="6" fillId="0" borderId="0" xfId="0" applyNumberFormat="1" applyFont="1"/>
    <xf numFmtId="0" fontId="6" fillId="0" borderId="0" xfId="0" applyFont="1"/>
    <xf numFmtId="0" fontId="5" fillId="0" borderId="0" xfId="0" applyFont="1"/>
    <xf numFmtId="0" fontId="9" fillId="0" borderId="0" xfId="0" applyFont="1" applyAlignment="1">
      <alignment horizontal="left"/>
    </xf>
    <xf numFmtId="0" fontId="9" fillId="0" borderId="0" xfId="0" applyFont="1"/>
    <xf numFmtId="0" fontId="10" fillId="0" borderId="0" xfId="0" applyFont="1"/>
    <xf numFmtId="0" fontId="8" fillId="0" borderId="0" xfId="0" applyFont="1"/>
    <xf numFmtId="0" fontId="11" fillId="0" borderId="0" xfId="0" applyFont="1"/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/>
    <xf numFmtId="0" fontId="15" fillId="2" borderId="1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0" fontId="17" fillId="2" borderId="1" xfId="0" applyFont="1" applyFill="1" applyBorder="1"/>
    <xf numFmtId="2" fontId="17" fillId="2" borderId="1" xfId="0" applyNumberFormat="1" applyFont="1" applyFill="1" applyBorder="1"/>
    <xf numFmtId="4" fontId="19" fillId="2" borderId="1" xfId="0" applyNumberFormat="1" applyFont="1" applyFill="1" applyBorder="1"/>
    <xf numFmtId="0" fontId="17" fillId="0" borderId="1" xfId="0" applyFont="1" applyBorder="1"/>
    <xf numFmtId="0" fontId="21" fillId="2" borderId="1" xfId="0" applyFont="1" applyFill="1" applyBorder="1" applyAlignment="1">
      <alignment horizontal="center"/>
    </xf>
    <xf numFmtId="2" fontId="16" fillId="2" borderId="1" xfId="0" applyNumberFormat="1" applyFont="1" applyFill="1" applyBorder="1"/>
    <xf numFmtId="1" fontId="18" fillId="2" borderId="1" xfId="0" applyNumberFormat="1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0" fontId="17" fillId="2" borderId="1" xfId="0" applyFont="1" applyFill="1" applyBorder="1" applyAlignment="1">
      <alignment wrapText="1"/>
    </xf>
    <xf numFmtId="2" fontId="17" fillId="2" borderId="1" xfId="0" applyNumberFormat="1" applyFont="1" applyFill="1" applyBorder="1" applyAlignment="1">
      <alignment wrapText="1"/>
    </xf>
    <xf numFmtId="1" fontId="18" fillId="2" borderId="1" xfId="0" applyNumberFormat="1" applyFont="1" applyFill="1" applyBorder="1" applyAlignment="1">
      <alignment horizontal="center" wrapText="1"/>
    </xf>
    <xf numFmtId="0" fontId="22" fillId="2" borderId="1" xfId="0" applyFont="1" applyFill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2" fontId="23" fillId="2" borderId="1" xfId="0" applyNumberFormat="1" applyFont="1" applyFill="1" applyBorder="1"/>
    <xf numFmtId="4" fontId="17" fillId="2" borderId="1" xfId="0" applyNumberFormat="1" applyFont="1" applyFill="1" applyBorder="1"/>
    <xf numFmtId="0" fontId="12" fillId="0" borderId="0" xfId="0" applyFont="1" applyAlignment="1">
      <alignment vertical="center" wrapText="1"/>
    </xf>
    <xf numFmtId="1" fontId="18" fillId="0" borderId="1" xfId="0" applyNumberFormat="1" applyFont="1" applyBorder="1" applyAlignment="1">
      <alignment horizontal="center"/>
    </xf>
    <xf numFmtId="1" fontId="24" fillId="2" borderId="1" xfId="0" applyNumberFormat="1" applyFont="1" applyFill="1" applyBorder="1" applyAlignment="1">
      <alignment horizontal="center"/>
    </xf>
    <xf numFmtId="2" fontId="18" fillId="2" borderId="1" xfId="0" applyNumberFormat="1" applyFont="1" applyFill="1" applyBorder="1"/>
    <xf numFmtId="0" fontId="17" fillId="0" borderId="1" xfId="0" applyFont="1" applyBorder="1" applyAlignment="1">
      <alignment horizontal="center"/>
    </xf>
    <xf numFmtId="2" fontId="18" fillId="2" borderId="1" xfId="0" applyNumberFormat="1" applyFont="1" applyFill="1" applyBorder="1" applyAlignment="1">
      <alignment horizontal="center"/>
    </xf>
    <xf numFmtId="3" fontId="18" fillId="2" borderId="1" xfId="0" applyNumberFormat="1" applyFont="1" applyFill="1" applyBorder="1" applyAlignment="1">
      <alignment horizontal="center"/>
    </xf>
    <xf numFmtId="0" fontId="24" fillId="2" borderId="1" xfId="0" applyFont="1" applyFill="1" applyBorder="1" applyAlignment="1">
      <alignment horizontal="center"/>
    </xf>
    <xf numFmtId="4" fontId="17" fillId="2" borderId="1" xfId="0" applyNumberFormat="1" applyFont="1" applyFill="1" applyBorder="1" applyAlignment="1">
      <alignment horizontal="right"/>
    </xf>
    <xf numFmtId="0" fontId="17" fillId="2" borderId="1" xfId="0" applyFont="1" applyFill="1" applyBorder="1" applyAlignment="1">
      <alignment horizontal="center" wrapText="1"/>
    </xf>
    <xf numFmtId="0" fontId="25" fillId="2" borderId="1" xfId="0" applyFont="1" applyFill="1" applyBorder="1" applyAlignment="1">
      <alignment horizontal="center"/>
    </xf>
    <xf numFmtId="2" fontId="25" fillId="2" borderId="1" xfId="0" applyNumberFormat="1" applyFont="1" applyFill="1" applyBorder="1" applyAlignment="1">
      <alignment wrapText="1"/>
    </xf>
    <xf numFmtId="2" fontId="25" fillId="2" borderId="1" xfId="0" applyNumberFormat="1" applyFont="1" applyFill="1" applyBorder="1"/>
    <xf numFmtId="2" fontId="22" fillId="2" borderId="1" xfId="0" applyNumberFormat="1" applyFont="1" applyFill="1" applyBorder="1" applyAlignment="1">
      <alignment horizontal="center"/>
    </xf>
    <xf numFmtId="2" fontId="22" fillId="2" borderId="1" xfId="0" applyNumberFormat="1" applyFont="1" applyFill="1" applyBorder="1" applyAlignment="1">
      <alignment wrapText="1"/>
    </xf>
    <xf numFmtId="2" fontId="22" fillId="2" borderId="1" xfId="0" applyNumberFormat="1" applyFont="1" applyFill="1" applyBorder="1"/>
    <xf numFmtId="0" fontId="3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26" fillId="2" borderId="1" xfId="0" applyFont="1" applyFill="1" applyBorder="1" applyAlignment="1">
      <alignment horizontal="center"/>
    </xf>
    <xf numFmtId="1" fontId="27" fillId="2" borderId="1" xfId="0" applyNumberFormat="1" applyFont="1" applyFill="1" applyBorder="1" applyAlignment="1">
      <alignment horizontal="center"/>
    </xf>
    <xf numFmtId="2" fontId="19" fillId="2" borderId="1" xfId="0" applyNumberFormat="1" applyFont="1" applyFill="1" applyBorder="1"/>
    <xf numFmtId="2" fontId="24" fillId="2" borderId="1" xfId="0" applyNumberFormat="1" applyFont="1" applyFill="1" applyBorder="1" applyAlignment="1">
      <alignment horizontal="center" wrapText="1"/>
    </xf>
    <xf numFmtId="4" fontId="16" fillId="2" borderId="1" xfId="0" applyNumberFormat="1" applyFont="1" applyFill="1" applyBorder="1" applyAlignment="1">
      <alignment horizontal="right" wrapText="1"/>
    </xf>
    <xf numFmtId="1" fontId="28" fillId="2" borderId="1" xfId="0" applyNumberFormat="1" applyFont="1" applyFill="1" applyBorder="1" applyAlignment="1">
      <alignment horizontal="center"/>
    </xf>
    <xf numFmtId="4" fontId="29" fillId="2" borderId="1" xfId="0" applyNumberFormat="1" applyFont="1" applyFill="1" applyBorder="1"/>
    <xf numFmtId="9" fontId="17" fillId="2" borderId="1" xfId="0" applyNumberFormat="1" applyFont="1" applyFill="1" applyBorder="1"/>
    <xf numFmtId="0" fontId="3" fillId="0" borderId="0" xfId="0" applyFont="1" applyBorder="1" applyAlignment="1">
      <alignment horizontal="right" wrapText="1"/>
    </xf>
    <xf numFmtId="0" fontId="3" fillId="0" borderId="0" xfId="0" applyFont="1" applyBorder="1" applyAlignment="1">
      <alignment wrapText="1"/>
    </xf>
    <xf numFmtId="0" fontId="9" fillId="0" borderId="0" xfId="0" applyFont="1" applyAlignment="1">
      <alignment horizontal="right" wrapText="1"/>
    </xf>
    <xf numFmtId="0" fontId="9" fillId="0" borderId="0" xfId="0" applyFont="1" applyAlignment="1">
      <alignment horizontal="center" wrapText="1"/>
    </xf>
    <xf numFmtId="4" fontId="21" fillId="2" borderId="1" xfId="0" applyNumberFormat="1" applyFont="1" applyFill="1" applyBorder="1" applyAlignment="1">
      <alignment horizontal="center"/>
    </xf>
    <xf numFmtId="4" fontId="30" fillId="2" borderId="1" xfId="0" applyNumberFormat="1" applyFont="1" applyFill="1" applyBorder="1" applyAlignment="1">
      <alignment horizontal="center"/>
    </xf>
    <xf numFmtId="2" fontId="31" fillId="2" borderId="1" xfId="0" applyNumberFormat="1" applyFont="1" applyFill="1" applyBorder="1" applyAlignment="1">
      <alignment horizontal="center"/>
    </xf>
    <xf numFmtId="2" fontId="32" fillId="2" borderId="1" xfId="0" applyNumberFormat="1" applyFont="1" applyFill="1" applyBorder="1"/>
    <xf numFmtId="9" fontId="33" fillId="2" borderId="1" xfId="1" applyFont="1" applyFill="1" applyBorder="1"/>
    <xf numFmtId="9" fontId="34" fillId="0" borderId="0" xfId="1" applyFont="1"/>
    <xf numFmtId="4" fontId="36" fillId="2" borderId="1" xfId="0" applyNumberFormat="1" applyFont="1" applyFill="1" applyBorder="1"/>
    <xf numFmtId="2" fontId="14" fillId="2" borderId="1" xfId="0" applyNumberFormat="1" applyFont="1" applyFill="1" applyBorder="1"/>
    <xf numFmtId="2" fontId="24" fillId="2" borderId="1" xfId="0" applyNumberFormat="1" applyFont="1" applyFill="1" applyBorder="1"/>
    <xf numFmtId="4" fontId="7" fillId="0" borderId="0" xfId="0" applyNumberFormat="1" applyFont="1" applyBorder="1"/>
    <xf numFmtId="0" fontId="17" fillId="2" borderId="1" xfId="0" applyFont="1" applyFill="1" applyBorder="1" applyAlignment="1">
      <alignment horizontal="center"/>
    </xf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2" fontId="7" fillId="0" borderId="1" xfId="0" applyNumberFormat="1" applyFont="1" applyBorder="1"/>
    <xf numFmtId="2" fontId="16" fillId="2" borderId="1" xfId="0" applyNumberFormat="1" applyFont="1" applyFill="1" applyBorder="1" applyAlignment="1">
      <alignment horizontal="center"/>
    </xf>
    <xf numFmtId="2" fontId="37" fillId="0" borderId="1" xfId="0" applyNumberFormat="1" applyFont="1" applyBorder="1"/>
    <xf numFmtId="2" fontId="20" fillId="2" borderId="1" xfId="0" applyNumberFormat="1" applyFont="1" applyFill="1" applyBorder="1"/>
    <xf numFmtId="0" fontId="3" fillId="0" borderId="0" xfId="0" applyFont="1" applyBorder="1" applyAlignment="1">
      <alignment horizontal="left" wrapText="1"/>
    </xf>
    <xf numFmtId="2" fontId="7" fillId="0" borderId="1" xfId="0" applyNumberFormat="1" applyFont="1" applyFill="1" applyBorder="1"/>
    <xf numFmtId="2" fontId="19" fillId="0" borderId="1" xfId="0" applyNumberFormat="1" applyFont="1" applyFill="1" applyBorder="1"/>
    <xf numFmtId="2" fontId="7" fillId="0" borderId="1" xfId="0" applyNumberFormat="1" applyFont="1" applyBorder="1" applyAlignment="1">
      <alignment horizontal="center"/>
    </xf>
    <xf numFmtId="2" fontId="17" fillId="2" borderId="1" xfId="0" applyNumberFormat="1" applyFont="1" applyFill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0" fontId="17" fillId="2" borderId="1" xfId="0" applyFont="1" applyFill="1" applyBorder="1" applyAlignment="1">
      <alignment horizontal="right"/>
    </xf>
    <xf numFmtId="0" fontId="17" fillId="2" borderId="2" xfId="0" applyFont="1" applyFill="1" applyBorder="1" applyAlignment="1">
      <alignment horizontal="center"/>
    </xf>
    <xf numFmtId="0" fontId="17" fillId="2" borderId="3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0" fontId="12" fillId="0" borderId="0" xfId="0" applyFont="1" applyAlignment="1">
      <alignment horizontal="left" wrapText="1"/>
    </xf>
    <xf numFmtId="0" fontId="3" fillId="0" borderId="0" xfId="0" applyFont="1" applyBorder="1" applyAlignment="1">
      <alignment horizontal="center"/>
    </xf>
    <xf numFmtId="0" fontId="14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/>
    </xf>
    <xf numFmtId="0" fontId="9" fillId="0" borderId="0" xfId="0" applyFont="1" applyAlignment="1">
      <alignment horizontal="left" wrapText="1"/>
    </xf>
    <xf numFmtId="0" fontId="17" fillId="2" borderId="1" xfId="0" applyFont="1" applyFill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3" fillId="0" borderId="4" xfId="0" applyFont="1" applyBorder="1" applyAlignment="1">
      <alignment horizontal="left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tabSelected="1" view="pageBreakPreview" zoomScaleNormal="75" zoomScaleSheetLayoutView="100" workbookViewId="0">
      <selection activeCell="E4" sqref="E4"/>
    </sheetView>
  </sheetViews>
  <sheetFormatPr defaultRowHeight="12.75" x14ac:dyDescent="0.2"/>
  <cols>
    <col min="1" max="1" width="4.85546875" style="1" customWidth="1"/>
    <col min="2" max="2" width="29.42578125" style="1" customWidth="1"/>
    <col min="3" max="3" width="5.5703125" style="1" customWidth="1"/>
    <col min="4" max="4" width="8.85546875" style="1" customWidth="1"/>
    <col min="5" max="5" width="11.5703125" style="1" customWidth="1"/>
    <col min="6" max="6" width="5" style="1" customWidth="1"/>
    <col min="7" max="7" width="9.42578125" style="1" customWidth="1"/>
    <col min="8" max="8" width="4.85546875" style="1" customWidth="1"/>
    <col min="9" max="9" width="10.85546875" style="1" customWidth="1"/>
    <col min="10" max="10" width="6" style="1" customWidth="1"/>
    <col min="11" max="11" width="11.85546875" style="1" customWidth="1"/>
    <col min="12" max="12" width="14.28515625" style="7" customWidth="1"/>
    <col min="13" max="13" width="12.85546875" style="1" customWidth="1"/>
    <col min="14" max="16384" width="9.140625" style="1"/>
  </cols>
  <sheetData>
    <row r="1" spans="1:12" ht="20.25" customHeight="1" x14ac:dyDescent="0.3">
      <c r="B1" s="1">
        <v>0</v>
      </c>
      <c r="I1" s="88" t="s">
        <v>22</v>
      </c>
      <c r="J1" s="88"/>
      <c r="K1" s="88"/>
      <c r="L1" s="88"/>
    </row>
    <row r="2" spans="1:12" ht="19.5" customHeight="1" x14ac:dyDescent="0.2">
      <c r="F2" s="89" t="s">
        <v>53</v>
      </c>
      <c r="G2" s="89"/>
      <c r="H2" s="89"/>
      <c r="I2" s="89"/>
      <c r="J2" s="89"/>
      <c r="K2" s="89"/>
      <c r="L2" s="89"/>
    </row>
    <row r="3" spans="1:12" ht="45" customHeight="1" x14ac:dyDescent="0.2">
      <c r="E3" s="32"/>
      <c r="F3" s="89"/>
      <c r="G3" s="89"/>
      <c r="H3" s="89"/>
      <c r="I3" s="89"/>
      <c r="J3" s="89"/>
      <c r="K3" s="89"/>
      <c r="L3" s="89"/>
    </row>
    <row r="4" spans="1:12" ht="33.75" customHeight="1" x14ac:dyDescent="0.2">
      <c r="F4" s="89" t="s">
        <v>49</v>
      </c>
      <c r="G4" s="89"/>
      <c r="H4" s="89"/>
      <c r="I4" s="89"/>
      <c r="J4" s="89"/>
      <c r="K4" s="89"/>
      <c r="L4" s="89"/>
    </row>
    <row r="5" spans="1:12" ht="13.5" customHeight="1" x14ac:dyDescent="0.2">
      <c r="E5" s="32"/>
      <c r="F5" s="89"/>
      <c r="G5" s="89"/>
      <c r="H5" s="89"/>
      <c r="I5" s="89"/>
      <c r="J5" s="89"/>
      <c r="K5" s="89"/>
      <c r="L5" s="89"/>
    </row>
    <row r="6" spans="1:12" ht="15.75" customHeight="1" x14ac:dyDescent="0.25">
      <c r="F6" s="91" t="s">
        <v>50</v>
      </c>
      <c r="G6" s="91"/>
      <c r="H6" s="91"/>
      <c r="I6" s="91"/>
      <c r="J6" s="91"/>
      <c r="K6" s="91"/>
      <c r="L6" s="91"/>
    </row>
    <row r="7" spans="1:12" ht="23.25" customHeight="1" x14ac:dyDescent="0.3">
      <c r="A7" s="90" t="s">
        <v>45</v>
      </c>
      <c r="B7" s="92"/>
      <c r="C7" s="92"/>
      <c r="D7" s="92"/>
      <c r="E7" s="92"/>
      <c r="F7" s="92"/>
      <c r="G7" s="92"/>
      <c r="H7" s="92"/>
      <c r="I7" s="92"/>
      <c r="J7" s="92"/>
      <c r="K7" s="92"/>
      <c r="L7" s="92"/>
    </row>
    <row r="8" spans="1:12" ht="18.75" x14ac:dyDescent="0.3">
      <c r="A8" s="90" t="s">
        <v>47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</row>
    <row r="9" spans="1:12" ht="18.75" x14ac:dyDescent="0.3">
      <c r="A9" s="90" t="s">
        <v>52</v>
      </c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</row>
    <row r="10" spans="1:12" ht="69.75" customHeight="1" x14ac:dyDescent="0.2">
      <c r="A10" s="13" t="s">
        <v>0</v>
      </c>
      <c r="B10" s="13" t="s">
        <v>1</v>
      </c>
      <c r="C10" s="13" t="s">
        <v>18</v>
      </c>
      <c r="D10" s="13" t="s">
        <v>19</v>
      </c>
      <c r="E10" s="13" t="s">
        <v>20</v>
      </c>
      <c r="F10" s="93" t="s">
        <v>29</v>
      </c>
      <c r="G10" s="93"/>
      <c r="H10" s="93" t="s">
        <v>37</v>
      </c>
      <c r="I10" s="93"/>
      <c r="J10" s="93" t="s">
        <v>30</v>
      </c>
      <c r="K10" s="93"/>
      <c r="L10" s="13" t="s">
        <v>28</v>
      </c>
    </row>
    <row r="11" spans="1:12" ht="12.75" customHeight="1" x14ac:dyDescent="0.2">
      <c r="A11" s="14"/>
      <c r="B11" s="14"/>
      <c r="C11" s="14"/>
      <c r="D11" s="14"/>
      <c r="E11" s="15" t="s">
        <v>2</v>
      </c>
      <c r="F11" s="15" t="s">
        <v>3</v>
      </c>
      <c r="G11" s="15" t="s">
        <v>2</v>
      </c>
      <c r="H11" s="15" t="s">
        <v>3</v>
      </c>
      <c r="I11" s="15" t="s">
        <v>2</v>
      </c>
      <c r="J11" s="15" t="s">
        <v>3</v>
      </c>
      <c r="K11" s="15" t="s">
        <v>2</v>
      </c>
      <c r="L11" s="15" t="s">
        <v>2</v>
      </c>
    </row>
    <row r="12" spans="1:12" s="2" customFormat="1" ht="18.75" customHeight="1" x14ac:dyDescent="0.25">
      <c r="A12" s="84" t="s">
        <v>4</v>
      </c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</row>
    <row r="13" spans="1:12" s="2" customFormat="1" ht="18.75" customHeight="1" x14ac:dyDescent="0.3">
      <c r="A13" s="24">
        <v>1</v>
      </c>
      <c r="B13" s="17" t="s">
        <v>5</v>
      </c>
      <c r="C13" s="17">
        <v>18</v>
      </c>
      <c r="D13" s="24">
        <v>1</v>
      </c>
      <c r="E13" s="31">
        <v>6166</v>
      </c>
      <c r="F13" s="23">
        <v>25</v>
      </c>
      <c r="G13" s="18">
        <f>E13*D13*F13/100</f>
        <v>1541.5</v>
      </c>
      <c r="H13" s="23">
        <v>30</v>
      </c>
      <c r="I13" s="18">
        <f t="shared" ref="I13:I17" si="0">D13*(E13+G13)*H13%</f>
        <v>2312.25</v>
      </c>
      <c r="J13" s="23">
        <v>50</v>
      </c>
      <c r="K13" s="31">
        <f t="shared" ref="K13:K17" si="1">D13*(E13+G13)*J13%</f>
        <v>3853.75</v>
      </c>
      <c r="L13" s="19">
        <f t="shared" ref="L13:L17" si="2">E13*D13+G13+I13+K13</f>
        <v>13873.5</v>
      </c>
    </row>
    <row r="14" spans="1:12" s="2" customFormat="1" ht="18.75" customHeight="1" x14ac:dyDescent="0.3">
      <c r="A14" s="24">
        <v>2</v>
      </c>
      <c r="B14" s="17" t="s">
        <v>40</v>
      </c>
      <c r="C14" s="57">
        <v>0.95</v>
      </c>
      <c r="D14" s="24">
        <v>1</v>
      </c>
      <c r="E14" s="31">
        <f>SUM(E13*95%)</f>
        <v>5857.7</v>
      </c>
      <c r="F14" s="23">
        <v>25</v>
      </c>
      <c r="G14" s="18">
        <f t="shared" ref="G14:G17" si="3">E14*D14*F14/100</f>
        <v>1464.425</v>
      </c>
      <c r="H14" s="23">
        <v>30</v>
      </c>
      <c r="I14" s="18">
        <f>D14*(E14+G14)*H14%</f>
        <v>2196.6374999999998</v>
      </c>
      <c r="J14" s="23">
        <v>50</v>
      </c>
      <c r="K14" s="31">
        <f t="shared" si="1"/>
        <v>3661.0625</v>
      </c>
      <c r="L14" s="19">
        <f>E14*D14+G14+I14+K14</f>
        <v>13179.825000000001</v>
      </c>
    </row>
    <row r="15" spans="1:12" s="2" customFormat="1" ht="18.75" customHeight="1" x14ac:dyDescent="0.3">
      <c r="A15" s="24">
        <v>3</v>
      </c>
      <c r="B15" s="17" t="s">
        <v>40</v>
      </c>
      <c r="C15" s="57">
        <v>0.95</v>
      </c>
      <c r="D15" s="24">
        <v>2</v>
      </c>
      <c r="E15" s="31">
        <f>SUM(E13*95%)</f>
        <v>5857.7</v>
      </c>
      <c r="F15" s="23">
        <v>20</v>
      </c>
      <c r="G15" s="18">
        <f t="shared" si="3"/>
        <v>2343.08</v>
      </c>
      <c r="H15" s="23">
        <v>30</v>
      </c>
      <c r="I15" s="18">
        <f>((D15*E15)+G15)*H15%</f>
        <v>4217.5439999999999</v>
      </c>
      <c r="J15" s="23">
        <v>50</v>
      </c>
      <c r="K15" s="31">
        <f>((D15*E15)+G15)*J15%</f>
        <v>7029.24</v>
      </c>
      <c r="L15" s="19">
        <f>E15*D15+G15+I15+K15</f>
        <v>25305.263999999996</v>
      </c>
    </row>
    <row r="16" spans="1:12" s="2" customFormat="1" ht="18.75" customHeight="1" x14ac:dyDescent="0.3">
      <c r="A16" s="72">
        <v>4</v>
      </c>
      <c r="B16" s="17" t="s">
        <v>6</v>
      </c>
      <c r="C16" s="57">
        <v>0.95</v>
      </c>
      <c r="D16" s="24">
        <v>1</v>
      </c>
      <c r="E16" s="31">
        <f>SUM(E13*95%)</f>
        <v>5857.7</v>
      </c>
      <c r="F16" s="23">
        <v>20</v>
      </c>
      <c r="G16" s="18">
        <f t="shared" si="3"/>
        <v>1171.54</v>
      </c>
      <c r="H16" s="23">
        <v>30</v>
      </c>
      <c r="I16" s="18">
        <f t="shared" si="0"/>
        <v>2108.7719999999999</v>
      </c>
      <c r="J16" s="23">
        <v>50</v>
      </c>
      <c r="K16" s="31">
        <f t="shared" si="1"/>
        <v>3514.62</v>
      </c>
      <c r="L16" s="19">
        <f>E16*D16+G16+I16+K16</f>
        <v>12652.631999999998</v>
      </c>
    </row>
    <row r="17" spans="1:14" s="2" customFormat="1" ht="18.75" customHeight="1" x14ac:dyDescent="0.3">
      <c r="A17" s="72">
        <v>5</v>
      </c>
      <c r="B17" s="20" t="s">
        <v>16</v>
      </c>
      <c r="C17" s="20">
        <v>12</v>
      </c>
      <c r="D17" s="36">
        <v>1</v>
      </c>
      <c r="E17" s="31">
        <v>4073</v>
      </c>
      <c r="F17" s="33">
        <v>20</v>
      </c>
      <c r="G17" s="18">
        <f t="shared" si="3"/>
        <v>814.6</v>
      </c>
      <c r="H17" s="23">
        <v>30</v>
      </c>
      <c r="I17" s="18">
        <f t="shared" si="0"/>
        <v>1466.28</v>
      </c>
      <c r="J17" s="23">
        <v>20</v>
      </c>
      <c r="K17" s="31">
        <f t="shared" si="1"/>
        <v>977.5200000000001</v>
      </c>
      <c r="L17" s="19">
        <f t="shared" si="2"/>
        <v>7331.4000000000005</v>
      </c>
    </row>
    <row r="18" spans="1:14" s="2" customFormat="1" ht="18.75" customHeight="1" x14ac:dyDescent="0.3">
      <c r="A18" s="24">
        <v>6</v>
      </c>
      <c r="B18" s="17" t="s">
        <v>7</v>
      </c>
      <c r="C18" s="17">
        <v>14</v>
      </c>
      <c r="D18" s="24">
        <v>1</v>
      </c>
      <c r="E18" s="31">
        <v>4649</v>
      </c>
      <c r="F18" s="23">
        <v>20</v>
      </c>
      <c r="G18" s="18">
        <f>E18*D18*F18/100</f>
        <v>929.8</v>
      </c>
      <c r="H18" s="23">
        <v>30</v>
      </c>
      <c r="I18" s="18">
        <f>D18*(E18+G18)*H18%</f>
        <v>1673.64</v>
      </c>
      <c r="J18" s="23">
        <v>20</v>
      </c>
      <c r="K18" s="31">
        <f>D18*(E18+G18)*J18%</f>
        <v>1115.76</v>
      </c>
      <c r="L18" s="19">
        <f t="shared" ref="L18:L23" si="4">E18*D18+G18+I18+K18</f>
        <v>8368.2000000000007</v>
      </c>
    </row>
    <row r="19" spans="1:14" s="2" customFormat="1" ht="18.75" customHeight="1" x14ac:dyDescent="0.3">
      <c r="A19" s="36">
        <v>7</v>
      </c>
      <c r="B19" s="20" t="s">
        <v>17</v>
      </c>
      <c r="C19" s="20">
        <v>14</v>
      </c>
      <c r="D19" s="36">
        <v>1</v>
      </c>
      <c r="E19" s="31">
        <v>4649</v>
      </c>
      <c r="F19" s="33">
        <v>20</v>
      </c>
      <c r="G19" s="18">
        <f>E19*D19*F19/100</f>
        <v>929.8</v>
      </c>
      <c r="H19" s="23">
        <v>30</v>
      </c>
      <c r="I19" s="18">
        <f>D19*(E19+G19)*H19%</f>
        <v>1673.64</v>
      </c>
      <c r="J19" s="23">
        <v>20</v>
      </c>
      <c r="K19" s="31">
        <f>D19*(E19+G19)*J19%</f>
        <v>1115.76</v>
      </c>
      <c r="L19" s="19">
        <f t="shared" si="4"/>
        <v>8368.2000000000007</v>
      </c>
    </row>
    <row r="20" spans="1:14" s="2" customFormat="1" ht="18.75" customHeight="1" x14ac:dyDescent="0.25">
      <c r="A20" s="74">
        <v>8</v>
      </c>
      <c r="B20" s="73" t="s">
        <v>46</v>
      </c>
      <c r="C20" s="73">
        <v>12</v>
      </c>
      <c r="D20" s="82">
        <v>10.05555</v>
      </c>
      <c r="E20" s="75">
        <v>4073</v>
      </c>
      <c r="F20" s="74">
        <v>20</v>
      </c>
      <c r="G20" s="73">
        <f>E20*D20*F20/100</f>
        <v>8191.2510299999985</v>
      </c>
      <c r="H20" s="74">
        <v>30</v>
      </c>
      <c r="I20" s="75">
        <f>SUM(E20*D20*1.2*30%)</f>
        <v>14744.251853999998</v>
      </c>
      <c r="J20" s="74">
        <v>20</v>
      </c>
      <c r="K20" s="31">
        <v>1955.04</v>
      </c>
      <c r="L20" s="80">
        <f t="shared" si="4"/>
        <v>65846.798033999992</v>
      </c>
    </row>
    <row r="21" spans="1:14" s="2" customFormat="1" ht="18.75" customHeight="1" x14ac:dyDescent="0.25">
      <c r="A21" s="74">
        <v>9</v>
      </c>
      <c r="B21" s="73" t="s">
        <v>46</v>
      </c>
      <c r="C21" s="73">
        <v>12</v>
      </c>
      <c r="D21" s="74">
        <v>1.5</v>
      </c>
      <c r="E21" s="75">
        <v>4073</v>
      </c>
      <c r="F21" s="74">
        <v>10</v>
      </c>
      <c r="G21" s="73">
        <f>E21*D21*F21/100</f>
        <v>610.95000000000005</v>
      </c>
      <c r="H21" s="74">
        <v>30</v>
      </c>
      <c r="I21" s="75">
        <f>SUM(E21*D21*1.1*30%)</f>
        <v>2016.1350000000002</v>
      </c>
      <c r="J21" s="74">
        <v>20</v>
      </c>
      <c r="K21" s="31"/>
      <c r="L21" s="80">
        <f t="shared" si="4"/>
        <v>8736.5849999999991</v>
      </c>
    </row>
    <row r="22" spans="1:14" s="2" customFormat="1" ht="18.75" customHeight="1" x14ac:dyDescent="0.3">
      <c r="A22" s="72">
        <v>10</v>
      </c>
      <c r="B22" s="73" t="s">
        <v>46</v>
      </c>
      <c r="C22" s="17">
        <v>11</v>
      </c>
      <c r="D22" s="83">
        <v>4.7222222222000001</v>
      </c>
      <c r="E22" s="18">
        <v>3784</v>
      </c>
      <c r="F22" s="23">
        <v>20</v>
      </c>
      <c r="G22" s="73">
        <f t="shared" ref="G22:G23" si="5">E22*D22*F22/100</f>
        <v>3573.7777777609595</v>
      </c>
      <c r="H22" s="23">
        <v>30</v>
      </c>
      <c r="I22" s="75">
        <f>SUM(E22*D22*1.2*30%)</f>
        <v>6432.7999999697267</v>
      </c>
      <c r="J22" s="23">
        <v>20</v>
      </c>
      <c r="K22" s="77">
        <v>3884.91</v>
      </c>
      <c r="L22" s="81">
        <f t="shared" si="4"/>
        <v>31760.376666535485</v>
      </c>
    </row>
    <row r="23" spans="1:14" s="2" customFormat="1" ht="18.75" customHeight="1" x14ac:dyDescent="0.25">
      <c r="A23" s="74">
        <v>12</v>
      </c>
      <c r="B23" s="73" t="s">
        <v>46</v>
      </c>
      <c r="C23" s="73">
        <v>10</v>
      </c>
      <c r="D23" s="82">
        <v>3.2222</v>
      </c>
      <c r="E23" s="75">
        <v>3496</v>
      </c>
      <c r="F23" s="74">
        <v>20</v>
      </c>
      <c r="G23" s="73">
        <f t="shared" si="5"/>
        <v>2252.9622399999998</v>
      </c>
      <c r="H23" s="74">
        <v>30</v>
      </c>
      <c r="I23" s="75">
        <f>SUM(E23*D23*1.2*30%)</f>
        <v>4055.3320319999993</v>
      </c>
      <c r="J23" s="74">
        <v>20</v>
      </c>
      <c r="K23" s="77">
        <v>419.52</v>
      </c>
      <c r="L23" s="75">
        <f t="shared" si="4"/>
        <v>17992.625472</v>
      </c>
    </row>
    <row r="24" spans="1:14" s="2" customFormat="1" ht="18.75" customHeight="1" x14ac:dyDescent="0.25">
      <c r="A24" s="94" t="s">
        <v>8</v>
      </c>
      <c r="B24" s="94"/>
      <c r="C24" s="21"/>
      <c r="D24" s="21">
        <f>SUM(D13:D23)</f>
        <v>27.4999722222</v>
      </c>
      <c r="E24" s="22"/>
      <c r="F24" s="34"/>
      <c r="G24" s="78">
        <f>SUM(G13:G22)</f>
        <v>21570.723807760958</v>
      </c>
      <c r="H24" s="22"/>
      <c r="I24" s="69">
        <f>SUM(I13:I23)</f>
        <v>42897.282385969724</v>
      </c>
      <c r="J24" s="76"/>
      <c r="K24" s="22">
        <f>SUM(K13:K23)</f>
        <v>27527.182499999999</v>
      </c>
      <c r="L24" s="22">
        <f>SUM(L13:L23)</f>
        <v>213415.40617253544</v>
      </c>
    </row>
    <row r="25" spans="1:14" s="3" customFormat="1" ht="18.75" customHeight="1" x14ac:dyDescent="0.25">
      <c r="A25" s="84" t="s">
        <v>9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</row>
    <row r="26" spans="1:14" s="3" customFormat="1" ht="18.75" customHeight="1" x14ac:dyDescent="0.3">
      <c r="A26" s="36">
        <v>13</v>
      </c>
      <c r="B26" s="17" t="s">
        <v>35</v>
      </c>
      <c r="C26" s="57">
        <v>0.85</v>
      </c>
      <c r="D26" s="17">
        <v>1</v>
      </c>
      <c r="E26" s="31">
        <f>E13*85%</f>
        <v>5241.0999999999995</v>
      </c>
      <c r="F26" s="66">
        <v>0.1</v>
      </c>
      <c r="G26" s="18">
        <f>SUM(E26*F26)</f>
        <v>524.11</v>
      </c>
      <c r="H26" s="23"/>
      <c r="I26" s="31"/>
      <c r="J26" s="23">
        <v>20</v>
      </c>
      <c r="K26" s="31">
        <f>D26*(E26+G26)*J26%</f>
        <v>1153.0419999999999</v>
      </c>
      <c r="L26" s="19">
        <f>D26*E26+G26+I26+K26</f>
        <v>6918.2519999999986</v>
      </c>
    </row>
    <row r="27" spans="1:14" s="3" customFormat="1" ht="18.75" customHeight="1" x14ac:dyDescent="0.3">
      <c r="A27" s="28">
        <v>14</v>
      </c>
      <c r="B27" s="20" t="s">
        <v>10</v>
      </c>
      <c r="C27" s="57">
        <v>0.85</v>
      </c>
      <c r="D27" s="17">
        <v>1</v>
      </c>
      <c r="E27" s="31">
        <f>E13*85%</f>
        <v>5241.0999999999995</v>
      </c>
      <c r="F27" s="66">
        <v>0.1</v>
      </c>
      <c r="G27" s="18">
        <f>SUM(E27*F27)</f>
        <v>524.11</v>
      </c>
      <c r="H27" s="23"/>
      <c r="I27" s="31"/>
      <c r="J27" s="23">
        <v>20</v>
      </c>
      <c r="K27" s="31">
        <f>D27*(E27+G27)*J27%</f>
        <v>1153.0419999999999</v>
      </c>
      <c r="L27" s="19">
        <f>D27*E27+G27+I27+K27</f>
        <v>6918.2519999999986</v>
      </c>
      <c r="M27" s="71"/>
    </row>
    <row r="28" spans="1:14" s="2" customFormat="1" ht="18.75" customHeight="1" x14ac:dyDescent="0.3">
      <c r="A28" s="24">
        <v>15</v>
      </c>
      <c r="B28" s="17" t="s">
        <v>32</v>
      </c>
      <c r="C28" s="17"/>
      <c r="D28" s="17"/>
      <c r="E28" s="31"/>
      <c r="F28" s="35"/>
      <c r="G28" s="18"/>
      <c r="H28" s="23"/>
      <c r="I28" s="31"/>
      <c r="J28" s="23"/>
      <c r="K28" s="31"/>
      <c r="L28" s="19">
        <f>D28*E28+G28+I28+K28</f>
        <v>0</v>
      </c>
    </row>
    <row r="29" spans="1:14" s="2" customFormat="1" ht="18.75" customHeight="1" x14ac:dyDescent="0.3">
      <c r="A29" s="24">
        <v>16</v>
      </c>
      <c r="B29" s="17" t="s">
        <v>33</v>
      </c>
      <c r="C29" s="17">
        <v>12</v>
      </c>
      <c r="D29" s="17">
        <v>1</v>
      </c>
      <c r="E29" s="31">
        <v>4073</v>
      </c>
      <c r="F29" s="35"/>
      <c r="G29" s="18"/>
      <c r="H29" s="23">
        <v>50</v>
      </c>
      <c r="I29" s="31">
        <f>D29*E29*50%</f>
        <v>2036.5</v>
      </c>
      <c r="J29" s="23">
        <v>20</v>
      </c>
      <c r="K29" s="31">
        <f t="shared" ref="K29:K39" si="6">E29*D29*20%</f>
        <v>814.6</v>
      </c>
      <c r="L29" s="19">
        <f>D29*E29+G29+I29+K29</f>
        <v>6924.1</v>
      </c>
      <c r="N29" s="67"/>
    </row>
    <row r="30" spans="1:14" s="2" customFormat="1" ht="18.75" customHeight="1" x14ac:dyDescent="0.3">
      <c r="A30" s="24">
        <v>17</v>
      </c>
      <c r="B30" s="85" t="s">
        <v>24</v>
      </c>
      <c r="C30" s="85"/>
      <c r="D30" s="17"/>
      <c r="E30" s="31"/>
      <c r="F30" s="35"/>
      <c r="G30" s="18"/>
      <c r="H30" s="55">
        <v>15</v>
      </c>
      <c r="I30" s="56">
        <f>E29*H30%</f>
        <v>610.94999999999993</v>
      </c>
      <c r="J30" s="37"/>
      <c r="K30" s="31"/>
      <c r="L30" s="19">
        <f>I30</f>
        <v>610.94999999999993</v>
      </c>
    </row>
    <row r="31" spans="1:14" s="2" customFormat="1" ht="18.75" customHeight="1" x14ac:dyDescent="0.3">
      <c r="A31" s="24"/>
      <c r="B31" s="86" t="s">
        <v>38</v>
      </c>
      <c r="C31" s="87"/>
      <c r="D31" s="17"/>
      <c r="E31" s="31"/>
      <c r="F31" s="35"/>
      <c r="G31" s="18"/>
      <c r="H31" s="55">
        <v>30</v>
      </c>
      <c r="I31" s="56">
        <f>E29*D29*H31/100</f>
        <v>1221.9000000000001</v>
      </c>
      <c r="J31" s="37"/>
      <c r="K31" s="31"/>
      <c r="L31" s="19">
        <f>I31</f>
        <v>1221.9000000000001</v>
      </c>
    </row>
    <row r="32" spans="1:14" s="2" customFormat="1" ht="18.75" customHeight="1" x14ac:dyDescent="0.3">
      <c r="A32" s="24">
        <v>18</v>
      </c>
      <c r="B32" s="17" t="s">
        <v>21</v>
      </c>
      <c r="C32" s="17">
        <v>12</v>
      </c>
      <c r="D32" s="17">
        <v>1</v>
      </c>
      <c r="E32" s="31">
        <v>4073</v>
      </c>
      <c r="F32" s="35"/>
      <c r="G32" s="18"/>
      <c r="H32" s="23">
        <v>50</v>
      </c>
      <c r="I32" s="68">
        <f>SUM(D32*E32*50%)</f>
        <v>2036.5</v>
      </c>
      <c r="J32" s="23">
        <v>20</v>
      </c>
      <c r="K32" s="31">
        <f t="shared" si="6"/>
        <v>814.6</v>
      </c>
      <c r="L32" s="19">
        <f>D32*E32+G32+I32+K32</f>
        <v>6924.1</v>
      </c>
    </row>
    <row r="33" spans="1:13" s="2" customFormat="1" ht="18.75" customHeight="1" x14ac:dyDescent="0.3">
      <c r="A33" s="24"/>
      <c r="B33" s="86" t="s">
        <v>38</v>
      </c>
      <c r="C33" s="87"/>
      <c r="D33" s="17"/>
      <c r="E33" s="31"/>
      <c r="F33" s="35"/>
      <c r="G33" s="18"/>
      <c r="H33" s="23">
        <v>30</v>
      </c>
      <c r="I33" s="68">
        <f>SUM(D32*E32*30%)</f>
        <v>1221.8999999999999</v>
      </c>
      <c r="J33" s="37"/>
      <c r="K33" s="31"/>
      <c r="L33" s="19">
        <f>I33</f>
        <v>1221.8999999999999</v>
      </c>
    </row>
    <row r="34" spans="1:13" s="2" customFormat="1" ht="18.75" customHeight="1" x14ac:dyDescent="0.3">
      <c r="A34" s="24">
        <v>19</v>
      </c>
      <c r="B34" s="17" t="s">
        <v>39</v>
      </c>
      <c r="C34" s="17">
        <v>10</v>
      </c>
      <c r="D34" s="17">
        <v>1</v>
      </c>
      <c r="E34" s="31">
        <v>3496</v>
      </c>
      <c r="F34" s="35"/>
      <c r="G34" s="18"/>
      <c r="H34" s="23"/>
      <c r="I34" s="31"/>
      <c r="J34" s="23">
        <v>20</v>
      </c>
      <c r="K34" s="31">
        <f t="shared" si="6"/>
        <v>699.2</v>
      </c>
      <c r="L34" s="19">
        <f t="shared" ref="L34:L39" si="7">D34*E34+K34</f>
        <v>4195.2</v>
      </c>
    </row>
    <row r="35" spans="1:13" s="2" customFormat="1" ht="18.75" customHeight="1" x14ac:dyDescent="0.3">
      <c r="A35" s="24">
        <v>20</v>
      </c>
      <c r="B35" s="17" t="s">
        <v>23</v>
      </c>
      <c r="C35" s="17">
        <v>5</v>
      </c>
      <c r="D35" s="17">
        <v>1</v>
      </c>
      <c r="E35" s="31">
        <v>2613</v>
      </c>
      <c r="F35" s="35"/>
      <c r="G35" s="18"/>
      <c r="H35" s="23"/>
      <c r="I35" s="31"/>
      <c r="J35" s="23">
        <v>20</v>
      </c>
      <c r="K35" s="31">
        <f t="shared" si="6"/>
        <v>522.6</v>
      </c>
      <c r="L35" s="19">
        <f t="shared" si="7"/>
        <v>3135.6</v>
      </c>
    </row>
    <row r="36" spans="1:13" s="2" customFormat="1" ht="18.75" customHeight="1" x14ac:dyDescent="0.3">
      <c r="A36" s="24">
        <v>21</v>
      </c>
      <c r="B36" s="17" t="s">
        <v>44</v>
      </c>
      <c r="C36" s="17">
        <v>9</v>
      </c>
      <c r="D36" s="17">
        <v>1</v>
      </c>
      <c r="E36" s="31">
        <v>3323</v>
      </c>
      <c r="F36" s="35"/>
      <c r="G36" s="18"/>
      <c r="H36" s="23"/>
      <c r="I36" s="31">
        <f>D36*E36*H36</f>
        <v>0</v>
      </c>
      <c r="J36" s="23">
        <v>20</v>
      </c>
      <c r="K36" s="31">
        <f t="shared" si="6"/>
        <v>664.6</v>
      </c>
      <c r="L36" s="19">
        <f t="shared" ref="L36" si="8">D36*E36+K36</f>
        <v>3987.6</v>
      </c>
    </row>
    <row r="37" spans="1:13" s="2" customFormat="1" ht="18.75" customHeight="1" x14ac:dyDescent="0.3">
      <c r="A37" s="24"/>
      <c r="B37" s="17" t="s">
        <v>36</v>
      </c>
      <c r="C37" s="17"/>
      <c r="D37" s="17"/>
      <c r="E37" s="31"/>
      <c r="F37" s="35"/>
      <c r="G37" s="18"/>
      <c r="H37" s="23">
        <v>30</v>
      </c>
      <c r="I37" s="31">
        <f>SUM(E36*D36*H37/100)</f>
        <v>996.9</v>
      </c>
      <c r="J37" s="23"/>
      <c r="K37" s="31">
        <f t="shared" si="6"/>
        <v>0</v>
      </c>
      <c r="L37" s="19">
        <f>SUM(I37:K37)</f>
        <v>996.9</v>
      </c>
    </row>
    <row r="38" spans="1:13" s="2" customFormat="1" ht="18.75" customHeight="1" x14ac:dyDescent="0.3">
      <c r="A38" s="24">
        <v>22</v>
      </c>
      <c r="B38" s="17" t="s">
        <v>51</v>
      </c>
      <c r="C38" s="17">
        <v>9</v>
      </c>
      <c r="D38" s="17">
        <v>1</v>
      </c>
      <c r="E38" s="31">
        <v>3323</v>
      </c>
      <c r="F38" s="35"/>
      <c r="G38" s="18"/>
      <c r="H38" s="23"/>
      <c r="I38" s="31"/>
      <c r="J38" s="23">
        <v>20</v>
      </c>
      <c r="K38" s="31">
        <f t="shared" si="6"/>
        <v>664.6</v>
      </c>
      <c r="L38" s="19">
        <f>SUM(E38+K38)</f>
        <v>3987.6</v>
      </c>
    </row>
    <row r="39" spans="1:13" s="2" customFormat="1" ht="16.5" customHeight="1" x14ac:dyDescent="0.3">
      <c r="A39" s="24">
        <v>23</v>
      </c>
      <c r="B39" s="17" t="s">
        <v>11</v>
      </c>
      <c r="C39" s="17">
        <v>5</v>
      </c>
      <c r="D39" s="17">
        <v>1</v>
      </c>
      <c r="E39" s="31">
        <v>2613</v>
      </c>
      <c r="F39" s="35"/>
      <c r="G39" s="18"/>
      <c r="H39" s="23"/>
      <c r="I39" s="31"/>
      <c r="J39" s="23">
        <v>20</v>
      </c>
      <c r="K39" s="31">
        <f t="shared" si="6"/>
        <v>522.6</v>
      </c>
      <c r="L39" s="19">
        <f t="shared" si="7"/>
        <v>3135.6</v>
      </c>
    </row>
    <row r="40" spans="1:13" s="2" customFormat="1" ht="18.75" customHeight="1" x14ac:dyDescent="0.3">
      <c r="A40" s="17"/>
      <c r="B40" s="85" t="s">
        <v>25</v>
      </c>
      <c r="C40" s="85"/>
      <c r="D40" s="17"/>
      <c r="E40" s="31"/>
      <c r="F40" s="35"/>
      <c r="G40" s="18"/>
      <c r="H40" s="51">
        <v>12</v>
      </c>
      <c r="I40" s="19"/>
      <c r="J40" s="37"/>
      <c r="K40" s="31"/>
      <c r="L40" s="19">
        <f>I40</f>
        <v>0</v>
      </c>
    </row>
    <row r="41" spans="1:13" s="2" customFormat="1" ht="15.75" customHeight="1" x14ac:dyDescent="0.25">
      <c r="A41" s="94" t="s">
        <v>8</v>
      </c>
      <c r="B41" s="94"/>
      <c r="C41" s="21"/>
      <c r="D41" s="21">
        <f>SUM(D26:D40)</f>
        <v>9</v>
      </c>
      <c r="E41" s="21"/>
      <c r="F41" s="21"/>
      <c r="G41" s="21">
        <v>543.38</v>
      </c>
      <c r="H41" s="21"/>
      <c r="I41" s="63">
        <f>SUM(I26:I40)</f>
        <v>8124.65</v>
      </c>
      <c r="J41" s="62"/>
      <c r="K41" s="62">
        <f>SUM(K26:K40)</f>
        <v>7008.8840000000009</v>
      </c>
      <c r="L41" s="62">
        <f>SUM(L26:L40)</f>
        <v>50177.953999999998</v>
      </c>
    </row>
    <row r="42" spans="1:13" s="2" customFormat="1" ht="18.75" customHeight="1" x14ac:dyDescent="0.25">
      <c r="A42" s="84" t="s">
        <v>12</v>
      </c>
      <c r="B42" s="84"/>
      <c r="C42" s="84"/>
      <c r="D42" s="84"/>
      <c r="E42" s="84"/>
      <c r="F42" s="84"/>
      <c r="G42" s="84"/>
      <c r="H42" s="84"/>
      <c r="I42" s="84"/>
      <c r="J42" s="84"/>
      <c r="K42" s="84"/>
      <c r="L42" s="84"/>
      <c r="M42" s="3"/>
    </row>
    <row r="43" spans="1:13" s="2" customFormat="1" ht="18.75" customHeight="1" x14ac:dyDescent="0.3">
      <c r="A43" s="28">
        <v>24</v>
      </c>
      <c r="B43" s="17" t="s">
        <v>31</v>
      </c>
      <c r="C43" s="16">
        <v>2</v>
      </c>
      <c r="D43" s="16">
        <v>24</v>
      </c>
      <c r="E43" s="45">
        <v>2094</v>
      </c>
      <c r="F43" s="16"/>
      <c r="G43" s="16"/>
      <c r="H43" s="42"/>
      <c r="I43" s="16"/>
      <c r="J43" s="38">
        <v>20</v>
      </c>
      <c r="K43" s="40">
        <f>E43*D43*J43%</f>
        <v>10051.200000000001</v>
      </c>
      <c r="L43" s="19">
        <f t="shared" ref="L43:L48" si="9">D43*E43+K43</f>
        <v>60307.199999999997</v>
      </c>
      <c r="M43" s="3"/>
    </row>
    <row r="44" spans="1:13" s="2" customFormat="1" ht="18.75" customHeight="1" x14ac:dyDescent="0.3">
      <c r="A44" s="16"/>
      <c r="B44" s="85" t="s">
        <v>26</v>
      </c>
      <c r="C44" s="85"/>
      <c r="D44" s="16"/>
      <c r="E44" s="45"/>
      <c r="F44" s="16"/>
      <c r="G44" s="16"/>
      <c r="H44" s="50">
        <v>10</v>
      </c>
      <c r="I44" s="64">
        <f>SUM((E43*D43)*10%)</f>
        <v>5025.6000000000004</v>
      </c>
      <c r="J44" s="39"/>
      <c r="K44" s="40"/>
      <c r="L44" s="19">
        <f>I44</f>
        <v>5025.6000000000004</v>
      </c>
      <c r="M44" s="3"/>
    </row>
    <row r="45" spans="1:13" s="4" customFormat="1" ht="33.75" customHeight="1" x14ac:dyDescent="0.3">
      <c r="A45" s="41">
        <v>25</v>
      </c>
      <c r="B45" s="25" t="s">
        <v>42</v>
      </c>
      <c r="C45" s="25">
        <v>4</v>
      </c>
      <c r="D45" s="25">
        <v>1.5</v>
      </c>
      <c r="E45" s="46">
        <v>2440</v>
      </c>
      <c r="F45" s="26"/>
      <c r="G45" s="26"/>
      <c r="H45" s="43"/>
      <c r="I45" s="26"/>
      <c r="J45" s="27">
        <v>20</v>
      </c>
      <c r="K45" s="40">
        <f>E45*D45*J45%</f>
        <v>732</v>
      </c>
      <c r="L45" s="19">
        <f t="shared" si="9"/>
        <v>4392</v>
      </c>
    </row>
    <row r="46" spans="1:13" s="2" customFormat="1" ht="18.75" customHeight="1" x14ac:dyDescent="0.3">
      <c r="A46" s="24">
        <v>26</v>
      </c>
      <c r="B46" s="17" t="s">
        <v>34</v>
      </c>
      <c r="C46" s="17">
        <v>1</v>
      </c>
      <c r="D46" s="17">
        <v>2</v>
      </c>
      <c r="E46" s="47">
        <v>1921</v>
      </c>
      <c r="F46" s="18"/>
      <c r="G46" s="18"/>
      <c r="H46" s="44"/>
      <c r="I46" s="18"/>
      <c r="J46" s="27">
        <v>20</v>
      </c>
      <c r="K46" s="40">
        <f>E46*D46*J46%</f>
        <v>768.40000000000009</v>
      </c>
      <c r="L46" s="19">
        <f t="shared" si="9"/>
        <v>4610.3999999999996</v>
      </c>
    </row>
    <row r="47" spans="1:13" s="2" customFormat="1" ht="18.75" customHeight="1" x14ac:dyDescent="0.3">
      <c r="A47" s="24">
        <v>27</v>
      </c>
      <c r="B47" s="17" t="s">
        <v>14</v>
      </c>
      <c r="C47" s="17">
        <v>1</v>
      </c>
      <c r="D47" s="17">
        <v>1</v>
      </c>
      <c r="E47" s="47">
        <v>1921</v>
      </c>
      <c r="F47" s="18"/>
      <c r="G47" s="18"/>
      <c r="H47" s="44"/>
      <c r="I47" s="18"/>
      <c r="J47" s="27">
        <v>20</v>
      </c>
      <c r="K47" s="40">
        <f>E47*D47*J47%</f>
        <v>384.20000000000005</v>
      </c>
      <c r="L47" s="19">
        <f t="shared" si="9"/>
        <v>2305.1999999999998</v>
      </c>
    </row>
    <row r="48" spans="1:13" s="2" customFormat="1" ht="18.75" customHeight="1" x14ac:dyDescent="0.3">
      <c r="A48" s="24">
        <v>28</v>
      </c>
      <c r="B48" s="17" t="s">
        <v>13</v>
      </c>
      <c r="C48" s="17">
        <v>2</v>
      </c>
      <c r="D48" s="17">
        <v>4</v>
      </c>
      <c r="E48" s="47">
        <v>2094</v>
      </c>
      <c r="F48" s="18"/>
      <c r="G48" s="18"/>
      <c r="H48" s="44"/>
      <c r="I48" s="18"/>
      <c r="J48" s="27">
        <v>20</v>
      </c>
      <c r="K48" s="40">
        <f>E48*D48*J48%</f>
        <v>1675.2</v>
      </c>
      <c r="L48" s="19">
        <f t="shared" si="9"/>
        <v>10051.200000000001</v>
      </c>
    </row>
    <row r="49" spans="1:13" s="2" customFormat="1" ht="18.75" customHeight="1" x14ac:dyDescent="0.3">
      <c r="A49" s="17"/>
      <c r="B49" s="96" t="s">
        <v>27</v>
      </c>
      <c r="C49" s="96"/>
      <c r="D49" s="17"/>
      <c r="E49" s="18"/>
      <c r="F49" s="18"/>
      <c r="G49" s="18"/>
      <c r="H49" s="51">
        <v>40</v>
      </c>
      <c r="I49" s="52">
        <v>1227.3699999999999</v>
      </c>
      <c r="J49" s="53"/>
      <c r="K49" s="54"/>
      <c r="L49" s="19">
        <f>I49</f>
        <v>1227.3699999999999</v>
      </c>
    </row>
    <row r="50" spans="1:13" s="2" customFormat="1" ht="18.75" customHeight="1" x14ac:dyDescent="0.25">
      <c r="A50" s="94" t="s">
        <v>8</v>
      </c>
      <c r="B50" s="94"/>
      <c r="C50" s="21"/>
      <c r="D50" s="21">
        <f>SUM(D43:D49)</f>
        <v>32.5</v>
      </c>
      <c r="E50" s="18"/>
      <c r="F50" s="18"/>
      <c r="G50" s="22">
        <f>SUM(G43:G49)</f>
        <v>0</v>
      </c>
      <c r="H50" s="22"/>
      <c r="I50" s="70">
        <f>SUM(I43:I49)</f>
        <v>6252.97</v>
      </c>
      <c r="J50" s="22"/>
      <c r="K50" s="22">
        <f>SUM(K43:K49)</f>
        <v>13611.000000000002</v>
      </c>
      <c r="L50" s="22">
        <f>SUM(L43:L49)</f>
        <v>87918.969999999972</v>
      </c>
    </row>
    <row r="51" spans="1:13" s="6" customFormat="1" ht="22.5" customHeight="1" x14ac:dyDescent="0.3">
      <c r="A51" s="97" t="s">
        <v>15</v>
      </c>
      <c r="B51" s="97"/>
      <c r="C51" s="29"/>
      <c r="D51" s="29">
        <f>D24+D41+D50</f>
        <v>68.9999722222</v>
      </c>
      <c r="E51" s="30"/>
      <c r="F51" s="30"/>
      <c r="G51" s="65">
        <f>G24+G41+G50</f>
        <v>22114.103807760959</v>
      </c>
      <c r="H51" s="30"/>
      <c r="I51" s="65">
        <f>I24+I41+I50</f>
        <v>57274.902385969726</v>
      </c>
      <c r="J51" s="30"/>
      <c r="K51" s="30">
        <f>K24+K41+K50</f>
        <v>48147.066500000001</v>
      </c>
      <c r="L51" s="30">
        <f>L24+L41+L50</f>
        <v>351512.33017253538</v>
      </c>
      <c r="M51" s="5"/>
    </row>
    <row r="52" spans="1:13" s="2" customFormat="1" ht="18.75" customHeight="1" x14ac:dyDescent="0.3">
      <c r="B52" s="58"/>
      <c r="C52" s="79"/>
      <c r="D52" s="79"/>
      <c r="E52" s="48"/>
      <c r="F52" s="48"/>
      <c r="H52" s="59"/>
      <c r="I52" s="98"/>
      <c r="J52" s="98"/>
      <c r="K52" s="98"/>
      <c r="L52" s="8"/>
    </row>
    <row r="53" spans="1:13" s="2" customFormat="1" ht="18.75" customHeight="1" x14ac:dyDescent="0.3">
      <c r="B53" s="60" t="s">
        <v>10</v>
      </c>
      <c r="C53" s="49"/>
      <c r="D53" s="49"/>
      <c r="E53" s="49"/>
      <c r="F53" s="61"/>
      <c r="G53" s="49"/>
      <c r="H53" s="9"/>
      <c r="I53" s="95" t="s">
        <v>48</v>
      </c>
      <c r="J53" s="95"/>
      <c r="K53" s="95"/>
      <c r="L53" s="10"/>
    </row>
    <row r="54" spans="1:13" s="9" customFormat="1" ht="18.75" customHeight="1" x14ac:dyDescent="0.3">
      <c r="B54" s="60" t="s">
        <v>41</v>
      </c>
      <c r="C54" s="49"/>
      <c r="D54" s="49"/>
      <c r="E54" s="49"/>
      <c r="F54" s="61"/>
      <c r="G54" s="49"/>
      <c r="I54" s="95" t="s">
        <v>43</v>
      </c>
      <c r="J54" s="95"/>
      <c r="K54" s="95"/>
      <c r="L54" s="10"/>
    </row>
    <row r="55" spans="1:13" s="11" customFormat="1" ht="14.25" customHeight="1" x14ac:dyDescent="0.25">
      <c r="L55" s="12"/>
    </row>
    <row r="56" spans="1:13" s="11" customFormat="1" ht="14.25" customHeight="1" x14ac:dyDescent="0.25">
      <c r="L56" s="12"/>
    </row>
  </sheetData>
  <mergeCells count="26">
    <mergeCell ref="I54:K54"/>
    <mergeCell ref="B40:C40"/>
    <mergeCell ref="A41:B41"/>
    <mergeCell ref="A42:L42"/>
    <mergeCell ref="B44:C44"/>
    <mergeCell ref="B49:C49"/>
    <mergeCell ref="A50:B50"/>
    <mergeCell ref="A51:B51"/>
    <mergeCell ref="I53:K53"/>
    <mergeCell ref="I52:K52"/>
    <mergeCell ref="A25:L25"/>
    <mergeCell ref="B30:C30"/>
    <mergeCell ref="B31:C31"/>
    <mergeCell ref="B33:C33"/>
    <mergeCell ref="I1:L1"/>
    <mergeCell ref="F2:L3"/>
    <mergeCell ref="F4:L5"/>
    <mergeCell ref="A9:L9"/>
    <mergeCell ref="F6:L6"/>
    <mergeCell ref="A7:L7"/>
    <mergeCell ref="A8:L8"/>
    <mergeCell ref="F10:G10"/>
    <mergeCell ref="H10:I10"/>
    <mergeCell ref="J10:K10"/>
    <mergeCell ref="A12:L12"/>
    <mergeCell ref="A24:B24"/>
  </mergeCells>
  <phoneticPr fontId="0" type="noConversion"/>
  <printOptions horizontalCentered="1"/>
  <pageMargins left="0.39370078740157483" right="0.19685039370078741" top="0" bottom="0" header="0.19685039370078741" footer="0.19685039370078741"/>
  <pageSetup paperSize="9" scale="7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070201 тип.</vt:lpstr>
    </vt:vector>
  </TitlesOfParts>
  <Company>Prime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1</cp:lastModifiedBy>
  <cp:lastPrinted>2019-09-17T09:52:02Z</cp:lastPrinted>
  <dcterms:created xsi:type="dcterms:W3CDTF">2009-02-02T16:23:26Z</dcterms:created>
  <dcterms:modified xsi:type="dcterms:W3CDTF">2020-10-02T08:16:09Z</dcterms:modified>
</cp:coreProperties>
</file>